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-20" yWindow="-20" windowWidth="24800" windowHeight="15680" tabRatio="500"/>
  </bookViews>
  <sheets>
    <sheet name="Blad1" sheetId="1" r:id="rId1"/>
  </sheets>
  <definedNames>
    <definedName name="_xlnm.Print_Area" localSheetId="0">Blad1!$A$1:$K$152</definedName>
  </definedNames>
  <calcPr calcId="14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49" i="1"/>
  <c r="G146"/>
  <c r="G145"/>
  <c r="G141"/>
  <c r="G139"/>
  <c r="G138"/>
  <c r="G137"/>
  <c r="G135"/>
  <c r="G130"/>
  <c r="G127"/>
  <c r="G124"/>
  <c r="E117"/>
  <c r="E115"/>
  <c r="E111"/>
  <c r="E88"/>
  <c r="E90"/>
  <c r="E97"/>
  <c r="E98"/>
  <c r="E100"/>
  <c r="E101"/>
  <c r="E102"/>
  <c r="E74"/>
  <c r="H10"/>
  <c r="H12"/>
  <c r="H13"/>
  <c r="H14"/>
  <c r="H16"/>
  <c r="G17"/>
  <c r="H17"/>
  <c r="G18"/>
  <c r="H18"/>
  <c r="H19"/>
  <c r="H21"/>
  <c r="H23"/>
  <c r="H25"/>
  <c r="E62"/>
  <c r="E64"/>
  <c r="E70"/>
  <c r="E71"/>
  <c r="E72"/>
  <c r="E75"/>
  <c r="E76"/>
  <c r="H42"/>
  <c r="H44"/>
  <c r="H45"/>
  <c r="H46"/>
  <c r="H48"/>
  <c r="H50"/>
  <c r="H52"/>
  <c r="H54"/>
  <c r="H56"/>
</calcChain>
</file>

<file path=xl/sharedStrings.xml><?xml version="1.0" encoding="utf-8"?>
<sst xmlns="http://schemas.openxmlformats.org/spreadsheetml/2006/main" count="175" uniqueCount="107">
  <si>
    <t>Berekening lease kleding junioren (geen rugnummers):</t>
  </si>
  <si>
    <t>Lease kleding:</t>
  </si>
  <si>
    <t>opbrengst voor de club</t>
  </si>
  <si>
    <t>aankoopkosten broek</t>
  </si>
  <si>
    <t>Daarnaast hebben we met de retailer afgesproken 2 koopavonden per jaar met 20 % korting op allle hockey gelieerde spullen voor onze leden en</t>
  </si>
  <si>
    <t>ref.: Karin 10032013</t>
  </si>
  <si>
    <t>Heren Senior: INCLUSIEF RUGNUMMERS</t>
  </si>
  <si>
    <t>aantal</t>
  </si>
  <si>
    <t>spelers</t>
  </si>
  <si>
    <t>Shirt + logo</t>
  </si>
  <si>
    <t>heren</t>
  </si>
  <si>
    <t>863106-5210</t>
  </si>
  <si>
    <t>lichtblauw</t>
  </si>
  <si>
    <t xml:space="preserve">  jr.  </t>
  </si>
  <si>
    <t xml:space="preserve">  sr.  </t>
  </si>
  <si>
    <t>Short</t>
  </si>
  <si>
    <t>837101-7000</t>
  </si>
  <si>
    <t>marine</t>
  </si>
  <si>
    <t>Polo + logo</t>
  </si>
  <si>
    <t>863104-4020</t>
  </si>
  <si>
    <t>geel</t>
  </si>
  <si>
    <t xml:space="preserve">keepershirt + </t>
  </si>
  <si>
    <t>unisex</t>
  </si>
  <si>
    <t>Brabo</t>
  </si>
  <si>
    <t>zwart</t>
  </si>
  <si>
    <t>logo</t>
  </si>
  <si>
    <t>Tas 2 + logo</t>
  </si>
  <si>
    <t>184818-3000</t>
  </si>
  <si>
    <t>oranje</t>
  </si>
  <si>
    <t>Aanleveren per teamtas minimaal 10 shirts: alle rugnummers € 4,00 (dus ook nr 10)</t>
  </si>
  <si>
    <t>Aanleveren per teamtas minimaal 10 shorts: alle shortnummers € 4,00 (dus ook nr 10)</t>
  </si>
  <si>
    <t>Totale investering</t>
  </si>
  <si>
    <t>Totaal aantal spelers</t>
  </si>
  <si>
    <t>Investering per speler</t>
  </si>
  <si>
    <t>Terugverdien tijd is 3 jaar, 10 perioden per jaar dwz 30 perioden</t>
  </si>
  <si>
    <t>Bedrag per periode</t>
  </si>
  <si>
    <t>Toeslag voor onvoorzien (molest, stille voorraad) is 10 %</t>
  </si>
  <si>
    <t>Lease bedrag per peiode:</t>
  </si>
  <si>
    <t>Toelichting:</t>
  </si>
  <si>
    <t>Waarom 6 polo's geel: We zijn met 4 senioren teams, Dames 1, Heren 1 en 2 en Veteranen A.</t>
  </si>
  <si>
    <t>Elk team betaald voor 6 polo's, zodoende kunnen we een tas met 24 shirts krijgen met voldoende van alle maten.</t>
  </si>
  <si>
    <t>Ik ga ervanuit dat alle shirts en shorts een nummer krijgen</t>
  </si>
  <si>
    <t>Dames 1, heren 1 en 2 en veteranen dezelfde prijs: € 3,22</t>
  </si>
  <si>
    <t>Dames Junior</t>
  </si>
  <si>
    <t>dames</t>
  </si>
  <si>
    <t>863107-5210</t>
  </si>
  <si>
    <t>Short-Skirt</t>
  </si>
  <si>
    <t>839101-7000</t>
  </si>
  <si>
    <t>863102-4020</t>
  </si>
  <si>
    <t>lease kleding:</t>
  </si>
  <si>
    <t>periode bedrag</t>
  </si>
  <si>
    <t>aantal periode gedurende 3 jaar</t>
  </si>
  <si>
    <t>bruto marge per persoon</t>
  </si>
  <si>
    <t>kosten in 3 jaar</t>
  </si>
  <si>
    <t>30% korting op de bruto winkelprijs vanuit Telstar</t>
  </si>
  <si>
    <t>bruto marge voor de club per lid in 3 jaar tijd</t>
  </si>
  <si>
    <t>keeper betaald 3,22 * 30 = 96,60 perioden maar krijgt alleen het keepershirt a 40,95 = +/+ 55,65</t>
  </si>
  <si>
    <t>100 leden hebben een bijdrage in 3 jaar avn:</t>
  </si>
  <si>
    <t>10% korting op alle overige artikelen.</t>
  </si>
  <si>
    <t>Toeslag voor onvoorzien (molest, stille voorraad) is 10%</t>
  </si>
  <si>
    <t>Berekening lease prijs kleding senioren: (met rugnummers)</t>
  </si>
  <si>
    <t>Tevens is het zeer aannemelijk dat een groot deel van de kleding 4 jaar meegaat.</t>
  </si>
  <si>
    <t>bijdrage lease kleding</t>
  </si>
  <si>
    <t>bijdrage sponsorkleding</t>
  </si>
  <si>
    <t>we hebben 210 leden dus ongeveer 50%per 100 leden is 1250, euro jaar</t>
  </si>
  <si>
    <t xml:space="preserve">polo geel uitshirt (24 shirts op 56 man); </t>
  </si>
  <si>
    <t>aankoopkosten polo l. Blauw (incl. Nummer ad 4 euro)</t>
  </si>
  <si>
    <t>(20,99 + 4 = 24,99 * 24 / 56 = 10,71)</t>
  </si>
  <si>
    <t>56 personen is van toepassing bij smhc</t>
  </si>
  <si>
    <t xml:space="preserve">keeper shirt </t>
  </si>
  <si>
    <t>was tas (delen door 13 personen)</t>
  </si>
  <si>
    <t>Telstar is de winkel waar wij de kleding afnemen.</t>
  </si>
  <si>
    <t xml:space="preserve"> </t>
  </si>
  <si>
    <t>Per jaar per 100 leden is de bijdragen:</t>
  </si>
  <si>
    <t>rente 5% op 96,60 - 30%= 64,4/3*5%=</t>
  </si>
  <si>
    <t>Noot: het is niet helemaal 100% deze berekening maar laten we het op € 1300,-- houden per 100 leden jaar in jaar uit.</t>
  </si>
  <si>
    <t>Berekening van de bijdrage in het 4de jaar (geen inkoopkosten):</t>
  </si>
  <si>
    <t>Resume: bijdrage leasekleding per 100 leden:</t>
  </si>
  <si>
    <t>Bonus bijdrage per jaar per 100 leden</t>
  </si>
  <si>
    <t>25 % van de kleding gaat 4 jaar mee: 0,25 * 3219,95</t>
  </si>
  <si>
    <t>Sponsorkleding:</t>
  </si>
  <si>
    <t>(d.m.v.  Sponsoren of zelf aanschaffen)</t>
  </si>
  <si>
    <t xml:space="preserve"> jr. </t>
  </si>
  <si>
    <t xml:space="preserve"> sr. </t>
  </si>
  <si>
    <t>Tr.Jack + logo</t>
  </si>
  <si>
    <t>853110-6710</t>
  </si>
  <si>
    <t>rood</t>
  </si>
  <si>
    <t>853108-6710</t>
  </si>
  <si>
    <t>Tr. Broek</t>
  </si>
  <si>
    <t>831601-7000</t>
  </si>
  <si>
    <t>831100-7000</t>
  </si>
  <si>
    <t>Sweater + logo</t>
  </si>
  <si>
    <t>865600-5210</t>
  </si>
  <si>
    <t>865106-5210</t>
  </si>
  <si>
    <t>uni sock</t>
  </si>
  <si>
    <t>440107 - 5210</t>
  </si>
  <si>
    <t>Sponsorkleding</t>
  </si>
  <si>
    <t>Indien 100 leden deze set kopen is de marge voor smhc:</t>
  </si>
  <si>
    <t>Stel dat deze kleding gemiddeld 3 jaar meegaat, dan is de gemiddelde jaar</t>
  </si>
  <si>
    <t>bijdrage per 100 leden:</t>
  </si>
  <si>
    <t>Totale bijdrage per 100 leden van lease- en sponsorkleding:</t>
  </si>
  <si>
    <t>Indicatie: met dit voorstel verwachten wij voor de club zo'n 4000 Euro (ieder jaar opnieuw) te "verdienen".</t>
  </si>
  <si>
    <t>sponsor betaald voor een set bij retailer:</t>
  </si>
  <si>
    <t>smhc krijgt 30% van de verkoopprijs van retailer</t>
  </si>
  <si>
    <t>Daarnaast hebben we met de retailer afgesproken 1000 Euro bonus korting per jaar, we hebben 210 leden, dus per 100 leden 476 euro per jaar.</t>
  </si>
  <si>
    <t>smhc heeft een sponsor voor alle jeugd lease kleding van 2500/jaar</t>
  </si>
  <si>
    <t>retailer is de winkel waar wij de kleding afnemen.</t>
  </si>
</sst>
</file>

<file path=xl/styles.xml><?xml version="1.0" encoding="utf-8"?>
<styleSheet xmlns="http://schemas.openxmlformats.org/spreadsheetml/2006/main">
  <numFmts count="7">
    <numFmt numFmtId="164" formatCode="&quot;€&quot;\ #,##0.00_-;[Red]&quot;€&quot;\ #,##0.00\-"/>
    <numFmt numFmtId="165" formatCode="_-&quot;€&quot;\ * #,##0.00_-;_-&quot;€&quot;\ * #,##0.00\-;_-&quot;€&quot;\ * &quot;-&quot;??_-;_-@_-"/>
    <numFmt numFmtId="166" formatCode="[$€-413]&quot; &quot;#,##0.00;[$€-413]&quot; &quot;\-#,##0.00"/>
    <numFmt numFmtId="167" formatCode="[$€-413]\ #,##0.00_-;[$€-413]\ #,##0.00\-"/>
    <numFmt numFmtId="168" formatCode="_ &quot;€&quot;\ * #,##0.00_ ;_ &quot;€&quot;\ * \-#,##0.00_ ;_ &quot;€&quot;\ * &quot;-&quot;??_ ;_ @_ "/>
    <numFmt numFmtId="169" formatCode="&quot;€&quot;\ #,##0.00;[Red]&quot;€&quot;\ \-#,##0.00"/>
    <numFmt numFmtId="170" formatCode="#,##0_ ;\-#,##0\ "/>
  </numFmts>
  <fonts count="15"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</font>
    <font>
      <sz val="12"/>
      <name val="Arial"/>
    </font>
    <font>
      <b/>
      <sz val="16"/>
      <color indexed="8"/>
      <name val="Arial"/>
    </font>
    <font>
      <u/>
      <sz val="12"/>
      <color indexed="12"/>
      <name val="Arial"/>
      <family val="2"/>
    </font>
    <font>
      <u/>
      <sz val="12"/>
      <color indexed="20"/>
      <name val="Arial"/>
      <family val="2"/>
    </font>
    <font>
      <sz val="8"/>
      <name val="Arial"/>
      <family val="2"/>
    </font>
    <font>
      <b/>
      <sz val="24"/>
      <color indexed="8"/>
      <name val="Arial"/>
    </font>
    <font>
      <b/>
      <u/>
      <sz val="2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1" xfId="0" applyBorder="1"/>
    <xf numFmtId="0" fontId="0" fillId="0" borderId="2" xfId="0" applyBorder="1"/>
    <xf numFmtId="1" fontId="0" fillId="0" borderId="2" xfId="0" applyNumberFormat="1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1" fontId="0" fillId="0" borderId="5" xfId="0" applyNumberFormat="1" applyBorder="1" applyAlignment="1">
      <alignment horizontal="center"/>
    </xf>
    <xf numFmtId="0" fontId="0" fillId="0" borderId="6" xfId="0" applyBorder="1"/>
    <xf numFmtId="0" fontId="0" fillId="0" borderId="4" xfId="0" applyBorder="1"/>
    <xf numFmtId="1" fontId="0" fillId="0" borderId="7" xfId="0" applyNumberFormat="1" applyBorder="1" applyAlignment="1">
      <alignment horizontal="center"/>
    </xf>
    <xf numFmtId="0" fontId="4" fillId="0" borderId="8" xfId="0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1" fontId="5" fillId="0" borderId="5" xfId="0" applyNumberFormat="1" applyFont="1" applyBorder="1"/>
    <xf numFmtId="167" fontId="0" fillId="0" borderId="5" xfId="0" applyNumberFormat="1" applyBorder="1"/>
    <xf numFmtId="0" fontId="5" fillId="0" borderId="4" xfId="0" applyFont="1" applyBorder="1"/>
    <xf numFmtId="0" fontId="5" fillId="0" borderId="0" xfId="0" applyFont="1" applyBorder="1"/>
    <xf numFmtId="168" fontId="5" fillId="2" borderId="13" xfId="0" applyNumberFormat="1" applyFont="1" applyFill="1" applyBorder="1" applyAlignment="1">
      <alignment horizontal="center"/>
    </xf>
    <xf numFmtId="168" fontId="5" fillId="2" borderId="14" xfId="0" applyNumberFormat="1" applyFont="1" applyFill="1" applyBorder="1" applyAlignment="1">
      <alignment horizontal="center"/>
    </xf>
    <xf numFmtId="1" fontId="5" fillId="0" borderId="15" xfId="0" applyNumberFormat="1" applyFont="1" applyBorder="1"/>
    <xf numFmtId="0" fontId="0" fillId="0" borderId="15" xfId="0" applyBorder="1"/>
    <xf numFmtId="0" fontId="4" fillId="0" borderId="7" xfId="0" applyFont="1" applyBorder="1"/>
    <xf numFmtId="0" fontId="5" fillId="0" borderId="16" xfId="0" applyFont="1" applyBorder="1"/>
    <xf numFmtId="169" fontId="5" fillId="0" borderId="7" xfId="0" applyNumberFormat="1" applyFont="1" applyBorder="1"/>
    <xf numFmtId="169" fontId="5" fillId="0" borderId="16" xfId="0" applyNumberFormat="1" applyFont="1" applyBorder="1"/>
    <xf numFmtId="164" fontId="0" fillId="0" borderId="15" xfId="0" applyNumberFormat="1" applyBorder="1"/>
    <xf numFmtId="0" fontId="6" fillId="0" borderId="16" xfId="0" applyFont="1" applyBorder="1"/>
    <xf numFmtId="1" fontId="7" fillId="0" borderId="15" xfId="0" applyNumberFormat="1" applyFont="1" applyBorder="1"/>
    <xf numFmtId="167" fontId="0" fillId="0" borderId="15" xfId="0" applyNumberFormat="1" applyBorder="1"/>
    <xf numFmtId="0" fontId="4" fillId="0" borderId="17" xfId="0" applyFont="1" applyBorder="1"/>
    <xf numFmtId="168" fontId="5" fillId="0" borderId="0" xfId="0" applyNumberFormat="1" applyFont="1" applyBorder="1"/>
    <xf numFmtId="165" fontId="5" fillId="0" borderId="18" xfId="0" applyNumberFormat="1" applyFont="1" applyBorder="1"/>
    <xf numFmtId="165" fontId="0" fillId="0" borderId="15" xfId="0" applyNumberFormat="1" applyBorder="1"/>
    <xf numFmtId="0" fontId="4" fillId="0" borderId="19" xfId="0" applyFont="1" applyBorder="1"/>
    <xf numFmtId="168" fontId="5" fillId="0" borderId="9" xfId="0" applyNumberFormat="1" applyFont="1" applyBorder="1"/>
    <xf numFmtId="168" fontId="5" fillId="0" borderId="16" xfId="0" applyNumberFormat="1" applyFont="1" applyBorder="1"/>
    <xf numFmtId="0" fontId="5" fillId="0" borderId="15" xfId="0" applyFont="1" applyBorder="1"/>
    <xf numFmtId="49" fontId="5" fillId="0" borderId="6" xfId="0" applyNumberFormat="1" applyFont="1" applyBorder="1"/>
    <xf numFmtId="0" fontId="5" fillId="0" borderId="0" xfId="0" applyFont="1"/>
    <xf numFmtId="0" fontId="4" fillId="0" borderId="20" xfId="0" applyFont="1" applyBorder="1"/>
    <xf numFmtId="0" fontId="5" fillId="0" borderId="14" xfId="0" applyFont="1" applyBorder="1"/>
    <xf numFmtId="1" fontId="5" fillId="0" borderId="7" xfId="0" applyNumberFormat="1" applyFont="1" applyFill="1" applyBorder="1"/>
    <xf numFmtId="165" fontId="0" fillId="0" borderId="0" xfId="1" applyFont="1" applyBorder="1"/>
    <xf numFmtId="1" fontId="0" fillId="0" borderId="0" xfId="0" applyNumberFormat="1" applyBorder="1"/>
    <xf numFmtId="0" fontId="8" fillId="0" borderId="4" xfId="0" applyFont="1" applyFill="1" applyBorder="1"/>
    <xf numFmtId="2" fontId="0" fillId="0" borderId="15" xfId="0" applyNumberFormat="1" applyBorder="1"/>
    <xf numFmtId="167" fontId="3" fillId="0" borderId="7" xfId="0" applyNumberFormat="1" applyFont="1" applyBorder="1"/>
    <xf numFmtId="0" fontId="0" fillId="0" borderId="21" xfId="0" applyBorder="1"/>
    <xf numFmtId="0" fontId="0" fillId="0" borderId="22" xfId="0" applyBorder="1"/>
    <xf numFmtId="1" fontId="0" fillId="0" borderId="22" xfId="0" applyNumberFormat="1" applyBorder="1"/>
    <xf numFmtId="167" fontId="3" fillId="0" borderId="22" xfId="0" applyNumberFormat="1" applyFont="1" applyBorder="1"/>
    <xf numFmtId="0" fontId="0" fillId="0" borderId="23" xfId="0" applyBorder="1"/>
    <xf numFmtId="1" fontId="0" fillId="0" borderId="0" xfId="0" applyNumberFormat="1"/>
    <xf numFmtId="167" fontId="3" fillId="0" borderId="0" xfId="0" applyNumberFormat="1" applyFont="1" applyBorder="1"/>
    <xf numFmtId="0" fontId="9" fillId="0" borderId="0" xfId="0" applyFont="1"/>
    <xf numFmtId="0" fontId="5" fillId="0" borderId="24" xfId="0" applyFont="1" applyBorder="1"/>
    <xf numFmtId="0" fontId="5" fillId="0" borderId="11" xfId="0" applyFont="1" applyBorder="1"/>
    <xf numFmtId="0" fontId="6" fillId="0" borderId="14" xfId="0" applyFont="1" applyBorder="1"/>
    <xf numFmtId="165" fontId="0" fillId="0" borderId="0" xfId="1" applyFont="1"/>
    <xf numFmtId="165" fontId="3" fillId="0" borderId="0" xfId="1" applyFont="1"/>
    <xf numFmtId="165" fontId="0" fillId="0" borderId="0" xfId="0" applyNumberFormat="1"/>
    <xf numFmtId="165" fontId="1" fillId="0" borderId="0" xfId="1" applyFont="1"/>
    <xf numFmtId="165" fontId="3" fillId="0" borderId="0" xfId="0" applyNumberFormat="1" applyFont="1"/>
    <xf numFmtId="0" fontId="3" fillId="0" borderId="0" xfId="0" applyFont="1"/>
    <xf numFmtId="170" fontId="0" fillId="0" borderId="0" xfId="1" applyNumberFormat="1" applyFont="1"/>
    <xf numFmtId="0" fontId="13" fillId="0" borderId="0" xfId="0" applyFont="1"/>
    <xf numFmtId="0" fontId="14" fillId="0" borderId="0" xfId="0" applyFont="1"/>
    <xf numFmtId="168" fontId="5" fillId="0" borderId="0" xfId="0" applyNumberFormat="1" applyFont="1"/>
    <xf numFmtId="0" fontId="4" fillId="0" borderId="13" xfId="0" applyFont="1" applyBorder="1"/>
    <xf numFmtId="0" fontId="6" fillId="0" borderId="11" xfId="0" applyFont="1" applyBorder="1"/>
    <xf numFmtId="0" fontId="4" fillId="0" borderId="0" xfId="0" applyFont="1"/>
    <xf numFmtId="0" fontId="6" fillId="0" borderId="9" xfId="0" applyFont="1" applyBorder="1"/>
    <xf numFmtId="168" fontId="5" fillId="0" borderId="7" xfId="0" applyNumberFormat="1" applyFont="1" applyBorder="1"/>
    <xf numFmtId="168" fontId="5" fillId="2" borderId="7" xfId="0" applyNumberFormat="1" applyFont="1" applyFill="1" applyBorder="1" applyAlignment="1">
      <alignment horizontal="center"/>
    </xf>
    <xf numFmtId="168" fontId="5" fillId="2" borderId="16" xfId="0" applyNumberFormat="1" applyFont="1" applyFill="1" applyBorder="1" applyAlignment="1">
      <alignment horizontal="center"/>
    </xf>
    <xf numFmtId="168" fontId="5" fillId="2" borderId="15" xfId="0" applyNumberFormat="1" applyFont="1" applyFill="1" applyBorder="1" applyAlignment="1">
      <alignment horizontal="center"/>
    </xf>
    <xf numFmtId="168" fontId="5" fillId="2" borderId="18" xfId="0" applyNumberFormat="1" applyFont="1" applyFill="1" applyBorder="1" applyAlignment="1">
      <alignment horizontal="center"/>
    </xf>
    <xf numFmtId="0" fontId="4" fillId="0" borderId="13" xfId="0" applyFont="1" applyFill="1" applyBorder="1"/>
    <xf numFmtId="0" fontId="5" fillId="0" borderId="14" xfId="0" applyFont="1" applyFill="1" applyBorder="1"/>
    <xf numFmtId="169" fontId="5" fillId="0" borderId="14" xfId="0" applyNumberFormat="1" applyFont="1" applyFill="1" applyBorder="1"/>
    <xf numFmtId="0" fontId="4" fillId="0" borderId="0" xfId="0" applyFont="1" applyFill="1"/>
    <xf numFmtId="0" fontId="5" fillId="0" borderId="7" xfId="0" applyFont="1" applyFill="1" applyBorder="1"/>
    <xf numFmtId="0" fontId="5" fillId="0" borderId="16" xfId="0" applyFont="1" applyFill="1" applyBorder="1"/>
    <xf numFmtId="169" fontId="5" fillId="0" borderId="16" xfId="0" applyNumberFormat="1" applyFont="1" applyFill="1" applyBorder="1"/>
    <xf numFmtId="169" fontId="0" fillId="0" borderId="0" xfId="0" applyNumberFormat="1"/>
    <xf numFmtId="164" fontId="0" fillId="0" borderId="0" xfId="0" applyNumberFormat="1"/>
    <xf numFmtId="164" fontId="3" fillId="0" borderId="0" xfId="0" applyNumberFormat="1" applyFont="1"/>
    <xf numFmtId="166" fontId="5" fillId="0" borderId="11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</cellXfs>
  <cellStyles count="4">
    <cellStyle name="Gevolgde hyperlink" xfId="3" builtinId="9" hidden="1"/>
    <cellStyle name="Hyperlink" xfId="2" builtinId="8" hidden="1"/>
    <cellStyle name="Normaal" xfId="0" builtinId="0"/>
    <cellStyle name="Valuta" xfId="1" builtinId="4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J151"/>
  <sheetViews>
    <sheetView tabSelected="1" topLeftCell="A111" workbookViewId="0">
      <selection activeCell="G149" sqref="G149"/>
    </sheetView>
  </sheetViews>
  <sheetFormatPr baseColWidth="10" defaultRowHeight="15"/>
  <sheetData>
    <row r="2" spans="1:10">
      <c r="A2" t="s">
        <v>5</v>
      </c>
    </row>
    <row r="4" spans="1:10" ht="28">
      <c r="A4" s="67" t="s">
        <v>1</v>
      </c>
    </row>
    <row r="6" spans="1:10" ht="16" thickBot="1">
      <c r="A6" t="s">
        <v>60</v>
      </c>
    </row>
    <row r="7" spans="1:10">
      <c r="A7" s="1"/>
      <c r="B7" s="2"/>
      <c r="C7" s="2"/>
      <c r="D7" s="2"/>
      <c r="E7" s="2"/>
      <c r="F7" s="2"/>
      <c r="G7" s="3"/>
      <c r="H7" s="2"/>
      <c r="I7" s="4"/>
    </row>
    <row r="8" spans="1:10">
      <c r="A8" s="5" t="s">
        <v>6</v>
      </c>
      <c r="B8" s="6"/>
      <c r="C8" s="6"/>
      <c r="D8" s="6"/>
      <c r="E8" s="6"/>
      <c r="F8" s="6"/>
      <c r="G8" s="7" t="s">
        <v>7</v>
      </c>
      <c r="H8" s="6"/>
      <c r="I8" s="8"/>
    </row>
    <row r="9" spans="1:10">
      <c r="A9" s="9"/>
      <c r="B9" s="6"/>
      <c r="C9" s="6"/>
      <c r="D9" s="6"/>
      <c r="E9" s="6"/>
      <c r="F9" s="6"/>
      <c r="G9" s="10" t="s">
        <v>8</v>
      </c>
      <c r="H9" s="6"/>
      <c r="I9" s="8"/>
    </row>
    <row r="10" spans="1:10">
      <c r="A10" s="11" t="s">
        <v>9</v>
      </c>
      <c r="B10" s="12" t="s">
        <v>10</v>
      </c>
      <c r="C10" s="13" t="s">
        <v>11</v>
      </c>
      <c r="D10" s="14" t="s">
        <v>12</v>
      </c>
      <c r="E10" s="89">
        <v>32.99</v>
      </c>
      <c r="F10" s="90"/>
      <c r="G10" s="15">
        <v>13</v>
      </c>
      <c r="H10" s="16">
        <f>SUM(G10*E10)</f>
        <v>428.87</v>
      </c>
      <c r="I10" s="8"/>
    </row>
    <row r="11" spans="1:10">
      <c r="A11" s="17"/>
      <c r="B11" s="18"/>
      <c r="C11" s="18"/>
      <c r="D11" s="18"/>
      <c r="E11" s="19" t="s">
        <v>13</v>
      </c>
      <c r="F11" s="20" t="s">
        <v>14</v>
      </c>
      <c r="G11" s="21"/>
      <c r="H11" s="22"/>
      <c r="I11" s="8"/>
    </row>
    <row r="12" spans="1:10">
      <c r="A12" s="23" t="s">
        <v>15</v>
      </c>
      <c r="B12" s="24" t="s">
        <v>10</v>
      </c>
      <c r="C12" s="13" t="s">
        <v>16</v>
      </c>
      <c r="D12" s="14" t="s">
        <v>17</v>
      </c>
      <c r="E12" s="25"/>
      <c r="F12" s="26">
        <v>29.99</v>
      </c>
      <c r="G12" s="21">
        <v>13</v>
      </c>
      <c r="H12" s="27">
        <f>SUM(G12*F12)</f>
        <v>389.87</v>
      </c>
      <c r="I12" s="8"/>
    </row>
    <row r="13" spans="1:10">
      <c r="A13" s="11" t="s">
        <v>18</v>
      </c>
      <c r="B13" s="12" t="s">
        <v>10</v>
      </c>
      <c r="C13" s="28" t="s">
        <v>19</v>
      </c>
      <c r="D13" s="28" t="s">
        <v>20</v>
      </c>
      <c r="E13" s="89">
        <v>20.99</v>
      </c>
      <c r="F13" s="90"/>
      <c r="G13" s="29">
        <v>6</v>
      </c>
      <c r="H13" s="30">
        <f>SUM(G13*E13)</f>
        <v>125.94</v>
      </c>
      <c r="I13" s="8"/>
    </row>
    <row r="14" spans="1:10">
      <c r="A14" s="31" t="s">
        <v>21</v>
      </c>
      <c r="B14" s="18" t="s">
        <v>22</v>
      </c>
      <c r="C14" s="18" t="s">
        <v>23</v>
      </c>
      <c r="D14" s="18" t="s">
        <v>24</v>
      </c>
      <c r="E14" s="32"/>
      <c r="F14" s="33">
        <v>40.950000000000003</v>
      </c>
      <c r="G14" s="21">
        <v>1</v>
      </c>
      <c r="H14" s="34">
        <f>SUM(G14*F14)</f>
        <v>40.950000000000003</v>
      </c>
      <c r="I14" s="8"/>
    </row>
    <row r="15" spans="1:10">
      <c r="A15" s="35" t="s">
        <v>25</v>
      </c>
      <c r="B15" s="13"/>
      <c r="C15" s="13"/>
      <c r="D15" s="13"/>
      <c r="E15" s="36"/>
      <c r="F15" s="37"/>
      <c r="G15" s="21"/>
      <c r="H15" s="38"/>
      <c r="I15" s="39"/>
      <c r="J15" s="40"/>
    </row>
    <row r="16" spans="1:10">
      <c r="A16" s="41" t="s">
        <v>26</v>
      </c>
      <c r="B16" s="42"/>
      <c r="C16" s="24" t="s">
        <v>27</v>
      </c>
      <c r="D16" s="13" t="s">
        <v>28</v>
      </c>
      <c r="E16" s="89">
        <v>27.99</v>
      </c>
      <c r="F16" s="90"/>
      <c r="G16" s="43">
        <v>1</v>
      </c>
      <c r="H16" s="30">
        <f>SUM(G16*E16)</f>
        <v>27.99</v>
      </c>
      <c r="I16" s="8"/>
    </row>
    <row r="17" spans="1:9">
      <c r="A17" s="40" t="s">
        <v>29</v>
      </c>
      <c r="B17" s="40"/>
      <c r="C17" s="40"/>
      <c r="D17" s="40"/>
      <c r="E17" s="40"/>
      <c r="F17" s="44">
        <v>4</v>
      </c>
      <c r="G17" s="45">
        <f>SUM(G10+G13)</f>
        <v>19</v>
      </c>
      <c r="H17" s="34">
        <f>SUM(G17*F17)</f>
        <v>76</v>
      </c>
      <c r="I17" s="8"/>
    </row>
    <row r="18" spans="1:9">
      <c r="A18" s="40" t="s">
        <v>30</v>
      </c>
      <c r="B18" s="40"/>
      <c r="C18" s="40"/>
      <c r="D18" s="40"/>
      <c r="E18" s="40"/>
      <c r="F18" s="44">
        <v>4</v>
      </c>
      <c r="G18" s="45">
        <f>G10</f>
        <v>13</v>
      </c>
      <c r="H18" s="34">
        <f>SUM(G18*F18)</f>
        <v>52</v>
      </c>
      <c r="I18" s="8"/>
    </row>
    <row r="19" spans="1:9">
      <c r="A19" s="46" t="s">
        <v>31</v>
      </c>
      <c r="B19" s="6"/>
      <c r="C19" s="6"/>
      <c r="D19" s="6"/>
      <c r="E19" s="6"/>
      <c r="F19" s="6"/>
      <c r="G19" s="45"/>
      <c r="H19" s="30">
        <f>SUM(H10:H18)</f>
        <v>1141.6200000000001</v>
      </c>
      <c r="I19" s="8"/>
    </row>
    <row r="20" spans="1:9">
      <c r="A20" s="9" t="s">
        <v>32</v>
      </c>
      <c r="B20" s="6"/>
      <c r="C20" s="6"/>
      <c r="D20" s="6"/>
      <c r="E20" s="6"/>
      <c r="F20" s="6"/>
      <c r="G20" s="45"/>
      <c r="H20" s="22">
        <v>13</v>
      </c>
      <c r="I20" s="8"/>
    </row>
    <row r="21" spans="1:9">
      <c r="A21" s="9" t="s">
        <v>33</v>
      </c>
      <c r="B21" s="6"/>
      <c r="C21" s="6"/>
      <c r="D21" s="6"/>
      <c r="E21" s="6"/>
      <c r="F21" s="6"/>
      <c r="G21" s="45"/>
      <c r="H21" s="30">
        <f>SUM(H19/13)</f>
        <v>87.816923076923089</v>
      </c>
      <c r="I21" s="8"/>
    </row>
    <row r="22" spans="1:9">
      <c r="A22" s="9" t="s">
        <v>34</v>
      </c>
      <c r="B22" s="6"/>
      <c r="C22" s="6"/>
      <c r="D22" s="6"/>
      <c r="E22" s="6"/>
      <c r="F22" s="6"/>
      <c r="G22" s="45"/>
      <c r="H22" s="22">
        <v>30</v>
      </c>
      <c r="I22" s="8"/>
    </row>
    <row r="23" spans="1:9">
      <c r="A23" s="9" t="s">
        <v>35</v>
      </c>
      <c r="B23" s="6"/>
      <c r="C23" s="6"/>
      <c r="D23" s="6"/>
      <c r="E23" s="6"/>
      <c r="F23" s="6"/>
      <c r="G23" s="45"/>
      <c r="H23" s="30">
        <f>SUM(H21/H22)</f>
        <v>2.9272307692307695</v>
      </c>
      <c r="I23" s="8"/>
    </row>
    <row r="24" spans="1:9">
      <c r="A24" s="9" t="s">
        <v>36</v>
      </c>
      <c r="B24" s="6"/>
      <c r="C24" s="6"/>
      <c r="D24" s="6"/>
      <c r="E24" s="6"/>
      <c r="F24" s="6"/>
      <c r="G24" s="45"/>
      <c r="H24" s="47">
        <v>1.1000000000000001</v>
      </c>
      <c r="I24" s="8"/>
    </row>
    <row r="25" spans="1:9">
      <c r="A25" s="9" t="s">
        <v>37</v>
      </c>
      <c r="B25" s="6"/>
      <c r="C25" s="6"/>
      <c r="D25" s="6"/>
      <c r="E25" s="6"/>
      <c r="F25" s="6"/>
      <c r="G25" s="45"/>
      <c r="H25" s="48">
        <f>SUM(H23*H24)</f>
        <v>3.2199538461538468</v>
      </c>
      <c r="I25" s="8"/>
    </row>
    <row r="26" spans="1:9" ht="16" thickBot="1">
      <c r="A26" s="49"/>
      <c r="B26" s="50"/>
      <c r="C26" s="50"/>
      <c r="D26" s="50"/>
      <c r="E26" s="50"/>
      <c r="F26" s="50"/>
      <c r="G26" s="51"/>
      <c r="H26" s="52"/>
      <c r="I26" s="53"/>
    </row>
    <row r="27" spans="1:9">
      <c r="G27" s="54"/>
      <c r="H27" s="55"/>
    </row>
    <row r="28" spans="1:9">
      <c r="A28" t="s">
        <v>38</v>
      </c>
    </row>
    <row r="30" spans="1:9">
      <c r="A30" t="s">
        <v>39</v>
      </c>
    </row>
    <row r="31" spans="1:9">
      <c r="A31" t="s">
        <v>40</v>
      </c>
    </row>
    <row r="32" spans="1:9">
      <c r="A32" t="s">
        <v>41</v>
      </c>
    </row>
    <row r="33" spans="1:9" ht="18">
      <c r="A33" s="56" t="s">
        <v>42</v>
      </c>
    </row>
    <row r="37" spans="1:9" ht="16" thickBot="1">
      <c r="A37" t="s">
        <v>0</v>
      </c>
    </row>
    <row r="38" spans="1:9">
      <c r="A38" s="1"/>
      <c r="B38" s="2"/>
      <c r="C38" s="2"/>
      <c r="D38" s="2"/>
      <c r="E38" s="2"/>
      <c r="F38" s="2"/>
      <c r="G38" s="3"/>
      <c r="H38" s="2"/>
      <c r="I38" s="4"/>
    </row>
    <row r="39" spans="1:9">
      <c r="A39" s="5" t="s">
        <v>43</v>
      </c>
      <c r="B39" s="6"/>
      <c r="C39" s="6"/>
      <c r="D39" s="6"/>
      <c r="E39" s="6"/>
      <c r="F39" s="6"/>
      <c r="G39" s="45"/>
      <c r="H39" s="6"/>
      <c r="I39" s="8"/>
    </row>
    <row r="40" spans="1:9">
      <c r="A40" s="9"/>
      <c r="B40" s="6"/>
      <c r="C40" s="6"/>
      <c r="D40" s="6"/>
      <c r="E40" s="6"/>
      <c r="F40" s="6"/>
      <c r="G40" s="7" t="s">
        <v>7</v>
      </c>
      <c r="H40" s="6"/>
      <c r="I40" s="8"/>
    </row>
    <row r="41" spans="1:9">
      <c r="A41" s="9"/>
      <c r="B41" s="6"/>
      <c r="C41" s="6"/>
      <c r="D41" s="6"/>
      <c r="E41" s="6"/>
      <c r="F41" s="6"/>
      <c r="G41" s="10" t="s">
        <v>8</v>
      </c>
      <c r="H41" s="6"/>
      <c r="I41" s="8"/>
    </row>
    <row r="42" spans="1:9">
      <c r="A42" s="11" t="s">
        <v>9</v>
      </c>
      <c r="B42" s="42" t="s">
        <v>44</v>
      </c>
      <c r="C42" s="57" t="s">
        <v>45</v>
      </c>
      <c r="D42" s="58" t="s">
        <v>12</v>
      </c>
      <c r="E42" s="89">
        <v>32.99</v>
      </c>
      <c r="F42" s="90"/>
      <c r="G42" s="15">
        <v>13</v>
      </c>
      <c r="H42" s="16">
        <f>SUM(G42*E42)</f>
        <v>428.87</v>
      </c>
      <c r="I42" s="8"/>
    </row>
    <row r="43" spans="1:9">
      <c r="A43" s="17"/>
      <c r="B43" s="18"/>
      <c r="C43" s="18"/>
      <c r="D43" s="18"/>
      <c r="E43" s="19" t="s">
        <v>13</v>
      </c>
      <c r="F43" s="20" t="s">
        <v>14</v>
      </c>
      <c r="G43" s="21"/>
      <c r="H43" s="22"/>
      <c r="I43" s="8"/>
    </row>
    <row r="44" spans="1:9">
      <c r="A44" s="11" t="s">
        <v>46</v>
      </c>
      <c r="B44" s="42" t="s">
        <v>44</v>
      </c>
      <c r="C44" s="57" t="s">
        <v>47</v>
      </c>
      <c r="D44" s="58" t="s">
        <v>17</v>
      </c>
      <c r="E44" s="25">
        <v>27.5</v>
      </c>
      <c r="F44" s="26"/>
      <c r="G44" s="21">
        <v>13</v>
      </c>
      <c r="H44" s="27">
        <f>SUM(G44*E44)</f>
        <v>357.5</v>
      </c>
      <c r="I44" s="8"/>
    </row>
    <row r="45" spans="1:9">
      <c r="A45" s="11" t="s">
        <v>18</v>
      </c>
      <c r="B45" s="42" t="s">
        <v>44</v>
      </c>
      <c r="C45" s="59" t="s">
        <v>48</v>
      </c>
      <c r="D45" s="59" t="s">
        <v>20</v>
      </c>
      <c r="E45" s="89">
        <v>19.989999999999998</v>
      </c>
      <c r="F45" s="90"/>
      <c r="G45" s="21">
        <v>6</v>
      </c>
      <c r="H45" s="30">
        <f>SUM(G45*E45)</f>
        <v>119.94</v>
      </c>
      <c r="I45" s="8"/>
    </row>
    <row r="46" spans="1:9">
      <c r="A46" s="31" t="s">
        <v>21</v>
      </c>
      <c r="B46" s="18" t="s">
        <v>22</v>
      </c>
      <c r="C46" s="18" t="s">
        <v>23</v>
      </c>
      <c r="D46" s="18" t="s">
        <v>24</v>
      </c>
      <c r="E46" s="32"/>
      <c r="F46" s="33">
        <v>40.950000000000003</v>
      </c>
      <c r="G46" s="21">
        <v>1</v>
      </c>
      <c r="H46" s="34">
        <f>SUM(G46*F46)</f>
        <v>40.950000000000003</v>
      </c>
      <c r="I46" s="8"/>
    </row>
    <row r="47" spans="1:9">
      <c r="A47" s="35" t="s">
        <v>25</v>
      </c>
      <c r="B47" s="13"/>
      <c r="C47" s="13"/>
      <c r="D47" s="13"/>
      <c r="E47" s="36"/>
      <c r="F47" s="37"/>
      <c r="G47" s="21"/>
      <c r="H47" s="38"/>
      <c r="I47" s="8"/>
    </row>
    <row r="48" spans="1:9">
      <c r="A48" s="41" t="s">
        <v>26</v>
      </c>
      <c r="B48" s="42"/>
      <c r="C48" s="24" t="s">
        <v>27</v>
      </c>
      <c r="D48" s="13" t="s">
        <v>28</v>
      </c>
      <c r="E48" s="89">
        <v>27.99</v>
      </c>
      <c r="F48" s="90"/>
      <c r="G48" s="43">
        <v>1</v>
      </c>
      <c r="H48" s="30">
        <f>SUM(G48*E48)</f>
        <v>27.99</v>
      </c>
      <c r="I48" s="8"/>
    </row>
    <row r="49" spans="1:9">
      <c r="A49" s="9"/>
      <c r="B49" s="6"/>
      <c r="C49" s="6"/>
      <c r="D49" s="6"/>
      <c r="E49" s="6"/>
      <c r="F49" s="6"/>
      <c r="G49" s="45"/>
      <c r="H49" s="22"/>
      <c r="I49" s="8"/>
    </row>
    <row r="50" spans="1:9">
      <c r="A50" s="46" t="s">
        <v>31</v>
      </c>
      <c r="B50" s="6"/>
      <c r="C50" s="6"/>
      <c r="D50" s="6"/>
      <c r="E50" s="6"/>
      <c r="F50" s="6"/>
      <c r="G50" s="45"/>
      <c r="H50" s="30">
        <f>SUM(H42:H48)</f>
        <v>975.25</v>
      </c>
      <c r="I50" s="8"/>
    </row>
    <row r="51" spans="1:9">
      <c r="A51" s="9" t="s">
        <v>32</v>
      </c>
      <c r="B51" s="6"/>
      <c r="C51" s="6"/>
      <c r="D51" s="6"/>
      <c r="E51" s="6"/>
      <c r="F51" s="6"/>
      <c r="G51" s="45"/>
      <c r="H51" s="22">
        <v>13</v>
      </c>
      <c r="I51" s="8"/>
    </row>
    <row r="52" spans="1:9">
      <c r="A52" s="9" t="s">
        <v>33</v>
      </c>
      <c r="B52" s="6"/>
      <c r="C52" s="6"/>
      <c r="D52" s="6"/>
      <c r="E52" s="6"/>
      <c r="F52" s="6"/>
      <c r="G52" s="45"/>
      <c r="H52" s="30">
        <f>SUM(H50/13)</f>
        <v>75.019230769230774</v>
      </c>
      <c r="I52" s="8"/>
    </row>
    <row r="53" spans="1:9">
      <c r="A53" s="9" t="s">
        <v>34</v>
      </c>
      <c r="B53" s="6"/>
      <c r="C53" s="6"/>
      <c r="D53" s="6"/>
      <c r="E53" s="6"/>
      <c r="F53" s="6"/>
      <c r="G53" s="45"/>
      <c r="H53" s="22">
        <v>30</v>
      </c>
      <c r="I53" s="8"/>
    </row>
    <row r="54" spans="1:9">
      <c r="A54" s="9" t="s">
        <v>35</v>
      </c>
      <c r="B54" s="6"/>
      <c r="C54" s="6"/>
      <c r="D54" s="6"/>
      <c r="E54" s="6"/>
      <c r="F54" s="6"/>
      <c r="G54" s="45"/>
      <c r="H54" s="30">
        <f>SUM(H52/H53)</f>
        <v>2.5006410256410256</v>
      </c>
      <c r="I54" s="8"/>
    </row>
    <row r="55" spans="1:9">
      <c r="A55" s="9" t="s">
        <v>59</v>
      </c>
      <c r="B55" s="6"/>
      <c r="C55" s="6"/>
      <c r="D55" s="6"/>
      <c r="E55" s="6"/>
      <c r="F55" s="6"/>
      <c r="G55" s="45"/>
      <c r="H55" s="47">
        <v>1.1000000000000001</v>
      </c>
      <c r="I55" s="8"/>
    </row>
    <row r="56" spans="1:9">
      <c r="A56" s="9" t="s">
        <v>37</v>
      </c>
      <c r="B56" s="6"/>
      <c r="C56" s="6"/>
      <c r="D56" s="6"/>
      <c r="E56" s="6"/>
      <c r="F56" s="6"/>
      <c r="G56" s="45"/>
      <c r="H56" s="48">
        <f>SUM(H54*1.1)</f>
        <v>2.7507051282051282</v>
      </c>
      <c r="I56" s="8"/>
    </row>
    <row r="57" spans="1:9" ht="16" thickBot="1">
      <c r="A57" s="49"/>
      <c r="B57" s="50"/>
      <c r="C57" s="50"/>
      <c r="D57" s="50"/>
      <c r="E57" s="50"/>
      <c r="F57" s="50"/>
      <c r="G57" s="51"/>
      <c r="H57" s="50"/>
      <c r="I57" s="53"/>
    </row>
    <row r="60" spans="1:9">
      <c r="A60" t="s">
        <v>49</v>
      </c>
    </row>
    <row r="62" spans="1:9">
      <c r="A62" t="s">
        <v>50</v>
      </c>
      <c r="E62" s="60">
        <f>H25</f>
        <v>3.2199538461538468</v>
      </c>
    </row>
    <row r="63" spans="1:9">
      <c r="A63" t="s">
        <v>51</v>
      </c>
      <c r="E63" s="66">
        <v>30</v>
      </c>
    </row>
    <row r="64" spans="1:9">
      <c r="A64" t="s">
        <v>2</v>
      </c>
      <c r="E64" s="61">
        <f>SUM(E62*E63)</f>
        <v>96.5986153846154</v>
      </c>
    </row>
    <row r="65" spans="1:10">
      <c r="A65" t="s">
        <v>66</v>
      </c>
      <c r="E65" s="60">
        <v>36.99</v>
      </c>
    </row>
    <row r="66" spans="1:10">
      <c r="A66" t="s">
        <v>3</v>
      </c>
      <c r="E66" s="60">
        <v>33.99</v>
      </c>
    </row>
    <row r="67" spans="1:10">
      <c r="A67" t="s">
        <v>65</v>
      </c>
      <c r="E67" s="60">
        <v>10.71</v>
      </c>
      <c r="F67" t="s">
        <v>67</v>
      </c>
      <c r="I67" t="s">
        <v>68</v>
      </c>
    </row>
    <row r="68" spans="1:10">
      <c r="A68" t="s">
        <v>69</v>
      </c>
      <c r="E68" s="60">
        <v>-1.85</v>
      </c>
      <c r="F68" t="s">
        <v>56</v>
      </c>
    </row>
    <row r="69" spans="1:10">
      <c r="A69" t="s">
        <v>70</v>
      </c>
      <c r="E69" s="60">
        <v>2.15</v>
      </c>
    </row>
    <row r="70" spans="1:10">
      <c r="A70" t="s">
        <v>53</v>
      </c>
      <c r="E70" s="60">
        <f>SUM(E65:E69)</f>
        <v>81.990000000000009</v>
      </c>
    </row>
    <row r="71" spans="1:10">
      <c r="A71" t="s">
        <v>52</v>
      </c>
      <c r="E71" s="63">
        <f>SUM(E64-E70)</f>
        <v>14.608615384615391</v>
      </c>
    </row>
    <row r="72" spans="1:10">
      <c r="A72" t="s">
        <v>54</v>
      </c>
      <c r="E72" s="62">
        <f>SUM(E70*0.33)</f>
        <v>27.056700000000003</v>
      </c>
      <c r="F72" t="s">
        <v>71</v>
      </c>
    </row>
    <row r="73" spans="1:10">
      <c r="A73" t="s">
        <v>74</v>
      </c>
      <c r="E73" s="60">
        <v>-1.07</v>
      </c>
    </row>
    <row r="74" spans="1:10">
      <c r="A74" t="s">
        <v>55</v>
      </c>
      <c r="E74" s="64">
        <f>SUM(E71:E73)</f>
        <v>40.595315384615397</v>
      </c>
    </row>
    <row r="75" spans="1:10">
      <c r="A75" t="s">
        <v>57</v>
      </c>
      <c r="E75" s="62">
        <f>SUM(E74*100)</f>
        <v>4059.5315384615396</v>
      </c>
    </row>
    <row r="76" spans="1:10">
      <c r="A76" s="65" t="s">
        <v>73</v>
      </c>
      <c r="E76" s="64">
        <f>SUM(E75/3)</f>
        <v>1353.17717948718</v>
      </c>
      <c r="J76" s="62"/>
    </row>
    <row r="78" spans="1:10">
      <c r="E78" s="62"/>
    </row>
    <row r="79" spans="1:10">
      <c r="G79" s="65" t="s">
        <v>72</v>
      </c>
      <c r="H79" s="65"/>
      <c r="I79" s="65"/>
      <c r="J79" s="64"/>
    </row>
    <row r="81" spans="1:9">
      <c r="A81" t="s">
        <v>75</v>
      </c>
    </row>
    <row r="82" spans="1:9">
      <c r="A82" t="s">
        <v>4</v>
      </c>
    </row>
    <row r="83" spans="1:9">
      <c r="A83" t="s">
        <v>58</v>
      </c>
    </row>
    <row r="84" spans="1:9">
      <c r="A84" t="s">
        <v>61</v>
      </c>
    </row>
    <row r="86" spans="1:9">
      <c r="A86" s="65" t="s">
        <v>76</v>
      </c>
    </row>
    <row r="88" spans="1:9">
      <c r="A88" t="s">
        <v>50</v>
      </c>
      <c r="E88" s="60">
        <f>E62</f>
        <v>3.2199538461538468</v>
      </c>
    </row>
    <row r="89" spans="1:9">
      <c r="A89" t="s">
        <v>51</v>
      </c>
      <c r="E89" s="66">
        <v>30</v>
      </c>
    </row>
    <row r="90" spans="1:9">
      <c r="A90" t="s">
        <v>2</v>
      </c>
      <c r="E90" s="61">
        <f>SUM(E88*E89)</f>
        <v>96.5986153846154</v>
      </c>
    </row>
    <row r="91" spans="1:9">
      <c r="A91" t="s">
        <v>66</v>
      </c>
      <c r="E91" s="60">
        <v>0</v>
      </c>
    </row>
    <row r="92" spans="1:9">
      <c r="A92" t="s">
        <v>3</v>
      </c>
      <c r="E92" s="60">
        <v>0</v>
      </c>
    </row>
    <row r="93" spans="1:9">
      <c r="A93" t="s">
        <v>65</v>
      </c>
      <c r="E93" s="60">
        <v>0</v>
      </c>
      <c r="F93" t="s">
        <v>67</v>
      </c>
      <c r="I93" t="s">
        <v>68</v>
      </c>
    </row>
    <row r="94" spans="1:9">
      <c r="A94" t="s">
        <v>69</v>
      </c>
      <c r="E94" s="60">
        <v>0</v>
      </c>
      <c r="F94" t="s">
        <v>56</v>
      </c>
    </row>
    <row r="95" spans="1:9">
      <c r="A95" t="s">
        <v>70</v>
      </c>
      <c r="E95" s="60">
        <v>0</v>
      </c>
    </row>
    <row r="96" spans="1:9">
      <c r="A96" t="s">
        <v>53</v>
      </c>
      <c r="E96" s="60">
        <v>0</v>
      </c>
    </row>
    <row r="97" spans="1:10">
      <c r="A97" t="s">
        <v>52</v>
      </c>
      <c r="E97" s="63">
        <f>SUM(E90-E96)</f>
        <v>96.5986153846154</v>
      </c>
    </row>
    <row r="98" spans="1:10">
      <c r="A98" t="s">
        <v>54</v>
      </c>
      <c r="E98" s="62">
        <f>SUM(E96*0.33)</f>
        <v>0</v>
      </c>
      <c r="F98" t="s">
        <v>106</v>
      </c>
    </row>
    <row r="99" spans="1:10">
      <c r="A99" t="s">
        <v>74</v>
      </c>
      <c r="E99" s="60">
        <v>0</v>
      </c>
    </row>
    <row r="100" spans="1:10">
      <c r="A100" t="s">
        <v>55</v>
      </c>
      <c r="E100" s="64">
        <f>SUM(E97:E99)</f>
        <v>96.5986153846154</v>
      </c>
    </row>
    <row r="101" spans="1:10">
      <c r="A101" t="s">
        <v>57</v>
      </c>
      <c r="E101" s="62">
        <f>SUM(E100*100)</f>
        <v>9659.8615384615405</v>
      </c>
    </row>
    <row r="102" spans="1:10">
      <c r="A102" s="65" t="s">
        <v>73</v>
      </c>
      <c r="E102" s="64">
        <f>SUM(E101/3)</f>
        <v>3219.9538461538468</v>
      </c>
      <c r="J102" s="62"/>
    </row>
    <row r="105" spans="1:10">
      <c r="A105" t="s">
        <v>104</v>
      </c>
    </row>
    <row r="109" spans="1:10">
      <c r="A109" t="s">
        <v>77</v>
      </c>
    </row>
    <row r="111" spans="1:10">
      <c r="A111" s="65" t="s">
        <v>73</v>
      </c>
      <c r="E111" s="62">
        <f>E76</f>
        <v>1353.17717948718</v>
      </c>
    </row>
    <row r="113" spans="1:7">
      <c r="A113" t="s">
        <v>78</v>
      </c>
      <c r="E113" s="60">
        <v>476</v>
      </c>
    </row>
    <row r="115" spans="1:7">
      <c r="A115" t="s">
        <v>79</v>
      </c>
      <c r="E115" s="62">
        <f>E102*0.25</f>
        <v>804.98846153846171</v>
      </c>
    </row>
    <row r="117" spans="1:7">
      <c r="E117" s="62">
        <f>SUM(E111:E115)</f>
        <v>2634.1656410256419</v>
      </c>
    </row>
    <row r="120" spans="1:7" ht="28">
      <c r="A120" s="67" t="s">
        <v>80</v>
      </c>
    </row>
    <row r="122" spans="1:7" ht="25">
      <c r="A122" s="68" t="s">
        <v>96</v>
      </c>
      <c r="B122" s="68"/>
      <c r="C122" s="68"/>
      <c r="D122" s="40" t="s">
        <v>81</v>
      </c>
      <c r="E122" s="40"/>
      <c r="F122" s="69"/>
    </row>
    <row r="123" spans="1:7">
      <c r="A123" s="40"/>
      <c r="B123" s="40"/>
      <c r="C123" s="40"/>
      <c r="D123" s="40"/>
      <c r="E123" s="19" t="s">
        <v>82</v>
      </c>
      <c r="F123" s="20" t="s">
        <v>83</v>
      </c>
    </row>
    <row r="124" spans="1:7">
      <c r="A124" s="70" t="s">
        <v>84</v>
      </c>
      <c r="B124" s="42" t="s">
        <v>44</v>
      </c>
      <c r="C124" s="57" t="s">
        <v>85</v>
      </c>
      <c r="D124" s="71" t="s">
        <v>86</v>
      </c>
      <c r="E124" s="25">
        <v>62.99</v>
      </c>
      <c r="F124" s="26">
        <v>62.99</v>
      </c>
      <c r="G124" s="86">
        <f>F124</f>
        <v>62.99</v>
      </c>
    </row>
    <row r="125" spans="1:7">
      <c r="A125" s="72"/>
      <c r="B125" s="12" t="s">
        <v>10</v>
      </c>
      <c r="C125" s="24" t="s">
        <v>87</v>
      </c>
      <c r="D125" s="73" t="s">
        <v>86</v>
      </c>
      <c r="E125" s="74"/>
      <c r="F125" s="26">
        <v>62.99</v>
      </c>
    </row>
    <row r="126" spans="1:7">
      <c r="A126" s="72"/>
      <c r="B126" s="40"/>
      <c r="C126" s="40"/>
      <c r="D126" s="72"/>
      <c r="E126" s="75" t="s">
        <v>82</v>
      </c>
      <c r="F126" s="76" t="s">
        <v>83</v>
      </c>
    </row>
    <row r="127" spans="1:7">
      <c r="A127" s="70" t="s">
        <v>88</v>
      </c>
      <c r="B127" s="42" t="s">
        <v>44</v>
      </c>
      <c r="C127" s="42" t="s">
        <v>89</v>
      </c>
      <c r="D127" s="57" t="s">
        <v>17</v>
      </c>
      <c r="E127" s="25">
        <v>32.5</v>
      </c>
      <c r="F127" s="26">
        <v>34.99</v>
      </c>
      <c r="G127" s="86">
        <f>F127</f>
        <v>34.99</v>
      </c>
    </row>
    <row r="128" spans="1:7">
      <c r="A128" s="40"/>
      <c r="B128" s="12" t="s">
        <v>10</v>
      </c>
      <c r="C128" s="13" t="s">
        <v>90</v>
      </c>
      <c r="D128" s="14" t="s">
        <v>17</v>
      </c>
      <c r="E128" s="74"/>
      <c r="F128" s="26">
        <v>34.99</v>
      </c>
    </row>
    <row r="129" spans="1:7">
      <c r="A129" s="40"/>
      <c r="B129" s="40"/>
      <c r="C129" s="40"/>
      <c r="D129" s="40"/>
      <c r="E129" s="75" t="s">
        <v>82</v>
      </c>
      <c r="F129" s="76" t="s">
        <v>83</v>
      </c>
    </row>
    <row r="130" spans="1:7">
      <c r="A130" s="70" t="s">
        <v>91</v>
      </c>
      <c r="B130" s="42" t="s">
        <v>44</v>
      </c>
      <c r="C130" s="57" t="s">
        <v>92</v>
      </c>
      <c r="D130" s="58" t="s">
        <v>12</v>
      </c>
      <c r="E130" s="74"/>
      <c r="F130" s="26">
        <v>47.99</v>
      </c>
      <c r="G130" s="86">
        <f>F130</f>
        <v>47.99</v>
      </c>
    </row>
    <row r="131" spans="1:7">
      <c r="A131" s="40"/>
      <c r="B131" s="12" t="s">
        <v>10</v>
      </c>
      <c r="C131" s="13" t="s">
        <v>93</v>
      </c>
      <c r="D131" s="14" t="s">
        <v>12</v>
      </c>
      <c r="E131" s="25">
        <v>47.99</v>
      </c>
      <c r="F131" s="26">
        <v>47.99</v>
      </c>
    </row>
    <row r="132" spans="1:7">
      <c r="A132" s="40"/>
      <c r="B132" s="40"/>
      <c r="C132" s="40"/>
      <c r="D132" s="40"/>
      <c r="E132" s="77" t="s">
        <v>82</v>
      </c>
      <c r="F132" s="78" t="s">
        <v>83</v>
      </c>
    </row>
    <row r="133" spans="1:7">
      <c r="A133" s="79" t="s">
        <v>94</v>
      </c>
      <c r="B133" s="80" t="s">
        <v>44</v>
      </c>
      <c r="C133" s="80" t="s">
        <v>95</v>
      </c>
      <c r="D133" s="80" t="s">
        <v>12</v>
      </c>
      <c r="E133" s="81">
        <v>8.5</v>
      </c>
      <c r="F133" s="81">
        <v>8.99</v>
      </c>
    </row>
    <row r="134" spans="1:7">
      <c r="A134" s="82"/>
      <c r="B134" s="83" t="s">
        <v>10</v>
      </c>
      <c r="C134" s="84" t="s">
        <v>95</v>
      </c>
      <c r="D134" s="84" t="s">
        <v>12</v>
      </c>
      <c r="E134" s="85">
        <v>8.5</v>
      </c>
      <c r="F134" s="85">
        <v>8.99</v>
      </c>
    </row>
    <row r="135" spans="1:7">
      <c r="G135" s="86">
        <f>SUM(G124:G130)</f>
        <v>145.97</v>
      </c>
    </row>
    <row r="137" spans="1:7">
      <c r="A137" t="s">
        <v>102</v>
      </c>
      <c r="G137" s="86">
        <f>G135</f>
        <v>145.97</v>
      </c>
    </row>
    <row r="138" spans="1:7">
      <c r="A138" t="s">
        <v>103</v>
      </c>
      <c r="G138" s="87">
        <f>SUM(G137*0.33)</f>
        <v>48.170100000000005</v>
      </c>
    </row>
    <row r="139" spans="1:7">
      <c r="A139" t="s">
        <v>97</v>
      </c>
      <c r="G139" s="87">
        <f>G138*100</f>
        <v>4817.01</v>
      </c>
    </row>
    <row r="140" spans="1:7">
      <c r="A140" t="s">
        <v>98</v>
      </c>
    </row>
    <row r="141" spans="1:7">
      <c r="A141" t="s">
        <v>99</v>
      </c>
      <c r="G141" s="88">
        <f>SUM(G139/3)</f>
        <v>1605.67</v>
      </c>
    </row>
    <row r="144" spans="1:7">
      <c r="A144" s="65" t="s">
        <v>100</v>
      </c>
    </row>
    <row r="145" spans="1:7">
      <c r="A145" t="s">
        <v>62</v>
      </c>
      <c r="G145" s="62">
        <f>E117</f>
        <v>2634.1656410256419</v>
      </c>
    </row>
    <row r="146" spans="1:7">
      <c r="A146" t="s">
        <v>63</v>
      </c>
      <c r="G146" s="87">
        <f>G141</f>
        <v>1605.67</v>
      </c>
    </row>
    <row r="147" spans="1:7">
      <c r="A147" t="s">
        <v>105</v>
      </c>
      <c r="G147" s="87"/>
    </row>
    <row r="148" spans="1:7">
      <c r="A148" t="s">
        <v>64</v>
      </c>
      <c r="G148" s="87">
        <v>1250</v>
      </c>
    </row>
    <row r="149" spans="1:7">
      <c r="G149" s="64">
        <f>SUM(G145:G148)</f>
        <v>5489.835641025642</v>
      </c>
    </row>
    <row r="151" spans="1:7" ht="18">
      <c r="A151" s="56" t="s">
        <v>101</v>
      </c>
    </row>
  </sheetData>
  <mergeCells count="6">
    <mergeCell ref="E48:F48"/>
    <mergeCell ref="E10:F10"/>
    <mergeCell ref="E13:F13"/>
    <mergeCell ref="E16:F16"/>
    <mergeCell ref="E42:F42"/>
    <mergeCell ref="E45:F45"/>
  </mergeCells>
  <phoneticPr fontId="1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Froos Vullings</dc:creator>
  <cp:lastModifiedBy>M.B. Hessels</cp:lastModifiedBy>
  <cp:lastPrinted>2013-12-18T08:11:22Z</cp:lastPrinted>
  <dcterms:created xsi:type="dcterms:W3CDTF">2013-10-03T09:39:35Z</dcterms:created>
  <dcterms:modified xsi:type="dcterms:W3CDTF">2014-01-14T09:56:57Z</dcterms:modified>
</cp:coreProperties>
</file>